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Кап ремонт" sheetId="2" state="hidden" r:id="rId2"/>
    <sheet name="Строительство и рек" sheetId="3" state="hidden" r:id="rId3"/>
    <sheet name="Лист2" sheetId="4" state="hidden" r:id="rId4"/>
  </sheets>
  <definedNames>
    <definedName name="_xlnm.Print_Titles" localSheetId="0">'Лист1'!$9:$10</definedName>
    <definedName name="_xlnm.Print_Area" localSheetId="0">'Лист1'!$A$1:$F$91</definedName>
  </definedNames>
  <calcPr fullCalcOnLoad="1"/>
</workbook>
</file>

<file path=xl/sharedStrings.xml><?xml version="1.0" encoding="utf-8"?>
<sst xmlns="http://schemas.openxmlformats.org/spreadsheetml/2006/main" count="148" uniqueCount="139">
  <si>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</si>
  <si>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</si>
  <si>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Транспортный налог с физических лиц</t>
  </si>
  <si>
    <t>Транспортный налог с организаций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</si>
  <si>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</si>
  <si>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№ п/п</t>
  </si>
  <si>
    <t>Наименование показателя</t>
  </si>
  <si>
    <t>ДОХОДЫ</t>
  </si>
  <si>
    <t>РАСХОДЫ</t>
  </si>
  <si>
    <t>ВСЕГО ДОХОДОВ</t>
  </si>
  <si>
    <t>ВСЕГО РАСХОДОВ</t>
  </si>
  <si>
    <t>1.</t>
  </si>
  <si>
    <t>Оплата услуг за потребление электроэнергии</t>
  </si>
  <si>
    <t>Оплата услуг по охране мостового перехода</t>
  </si>
  <si>
    <t>Нанесение горизонтальной разметки</t>
  </si>
  <si>
    <t>Содержание действующей сети автодорог и сооружений на них, в т.ч.:</t>
  </si>
  <si>
    <t>2.</t>
  </si>
  <si>
    <t>Строительство и реконструкция автомобильных дорог с твердым покрытием, соединяющих сельские населенные пункты с численностью населения более 125 человек с протяженностью подъезда до 5 км, в т.ч.:</t>
  </si>
  <si>
    <t>3.</t>
  </si>
  <si>
    <t>4.</t>
  </si>
  <si>
    <t>5.</t>
  </si>
  <si>
    <t>6.</t>
  </si>
  <si>
    <t>7.</t>
  </si>
  <si>
    <t>Установка барьерного ограждения</t>
  </si>
  <si>
    <t>Установка дорожных знаков</t>
  </si>
  <si>
    <t>Разработка проектной документации:</t>
  </si>
  <si>
    <t>Строительство обхода г.Димитровград, в т.ч.:</t>
  </si>
  <si>
    <t>Паспортизация дорог и мостов (изготовление паспортов)</t>
  </si>
  <si>
    <t>Землеустроительные работы на автомобильных дорогах (263км) (оформление земельных участков)</t>
  </si>
  <si>
    <t>Капитальный ремонт автомобильных дорог:</t>
  </si>
  <si>
    <t>5.1.</t>
  </si>
  <si>
    <t>5.2.</t>
  </si>
  <si>
    <t>Капитальный ремонт участка автомобильной дороги "Бестужевка-Барыш-николаевка-Павловка"-гр.области 26 км</t>
  </si>
  <si>
    <t>Транспортный налог</t>
  </si>
  <si>
    <t>8.</t>
  </si>
  <si>
    <t>Строительство обхода г. Инза 4 км</t>
  </si>
  <si>
    <t>Средства для обеспечения долевого софинансирования при выделении средств из федерального бюджета (федерального дорожного фонда) на объекты строительства и реконструкции).</t>
  </si>
  <si>
    <t>Проект организации дорожного движения (дислокация) (для устанвки знаков)</t>
  </si>
  <si>
    <t>Капитальный ремонт автомобильной дороги "Цивильск-Ульяновск" - разъезд Лаишевский - "Казань-Буинск -Ульяновск" Ульяновского района Ульяновской области 2,9 км</t>
  </si>
  <si>
    <t>Капитальный ремонт автомобильной дороги "Труслейка - Тияпино - Чамзинка" Инзенского района Ульяновской области 34 км</t>
  </si>
  <si>
    <t>Корректировка и прохождение экспертизы проекта реконструкции автомобильной дороги "Сурское-Шумерля" Сурского района Ульяновской области</t>
  </si>
  <si>
    <t xml:space="preserve">Реконструкция автомобильной дороги "Ульяновск - Димитровград - Самара" Чердаклинского района Ульяновской области 6,3 км </t>
  </si>
  <si>
    <t>Строительство развязки типа клеверный лист на автомобильной дороге "Ульяновск - Димитровград - Самара" Чердаклинского района Ульяновской области (к аэропорту «Восточный»)</t>
  </si>
  <si>
    <t xml:space="preserve">Реконструкция автомобильной дороги "Ульяновск - Димитровград - Самара" от р.п.Чердаклы до Димитровграда Чердаклинского и Мелекесского районов Ульяновской области 15 км </t>
  </si>
  <si>
    <t>Реконструкция автомобильной дороги "Кучуры - Силикатный" Сенгилеевского района 6 км</t>
  </si>
  <si>
    <t>капитальный ремонт и ремонт автомобильных дорог общего пользован-ия регионального и межмуниципального значения, мостов и иных искусственных дорожных сооружений;</t>
  </si>
  <si>
    <t>Ремонт автомобильных дорог</t>
  </si>
  <si>
    <t>Капитальный ремонт автомобильных дорог</t>
  </si>
  <si>
    <t>Разработка проектной документации</t>
  </si>
  <si>
    <t xml:space="preserve">диагностика и паспортизация автомобильных дорог общего пользования регионального и межмуниципального значения, мостов и иных искусственных дорожных сооружений; </t>
  </si>
  <si>
    <t>Отдельные мероприятия в области дорожного хозяйства,</t>
  </si>
  <si>
    <t>ликвидация стихийных бедствий и последствий весеннего паводка</t>
  </si>
  <si>
    <t>Строительство</t>
  </si>
  <si>
    <t>Реконструкция автомобильных дорог</t>
  </si>
  <si>
    <t>Реконструкция и строи-тельство автомобиль-ных дорог общего пользования региональ-ного и межмуниципаль-ного значения,</t>
  </si>
  <si>
    <t>Содержание аппарата</t>
  </si>
  <si>
    <t>5.3.</t>
  </si>
  <si>
    <t>5.4.</t>
  </si>
  <si>
    <t>4.3.</t>
  </si>
  <si>
    <t>Содержание автодорог и мостов</t>
  </si>
  <si>
    <t>4.4.</t>
  </si>
  <si>
    <t>Лизинговые платежи за приобретенную дорожно-строительную технику в 2011 - 2012 годах</t>
  </si>
  <si>
    <t>5.5.</t>
  </si>
  <si>
    <t>Авторский надзор по капитальному ремонту автомобильной дороги «Ульяновск - Димитровград – Самара» Чердаклинского района Ульяновской области</t>
  </si>
  <si>
    <t>2.8.</t>
  </si>
  <si>
    <t>2.9.</t>
  </si>
  <si>
    <t>2.10.</t>
  </si>
  <si>
    <t>Доходы от эксплуатации и использования имущества дорог, находящихся в собственности субъекта РФ</t>
  </si>
  <si>
    <t>Управление автомобильных дорог (содержание аппарата и имущества находящегося на балансе ОГКУ "Департамент автомобильных дорог Ульяновской области"</t>
  </si>
  <si>
    <t>Расходы на дорожное хозяйство за исключением лизинговых платежей и расходов на содержание аппарата ОГКУ</t>
  </si>
  <si>
    <t>Завершение капитального ремонта автомобильной дороги "Ульяновск - Димитровград – Самара" Чердаклинского района Ульяновской области, в т.ч.</t>
  </si>
  <si>
    <t>погашение кредиторской задолженности за 2012 год</t>
  </si>
  <si>
    <t>7.1.</t>
  </si>
  <si>
    <t>7.2.</t>
  </si>
  <si>
    <t>Всего лимит средств по ОЦП</t>
  </si>
  <si>
    <t>Разница между доходами и расходами</t>
  </si>
  <si>
    <t>Нераспределенные средства под лимит ОЦП</t>
  </si>
  <si>
    <t>1.12.</t>
  </si>
  <si>
    <t>1.13.</t>
  </si>
  <si>
    <t>1.14.</t>
  </si>
  <si>
    <t>1.15.</t>
  </si>
  <si>
    <t>1.16.</t>
  </si>
  <si>
    <t>2.11.</t>
  </si>
  <si>
    <t>4.5.</t>
  </si>
  <si>
    <t>5.6.</t>
  </si>
  <si>
    <t>Субсидии местным бюджетам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</si>
  <si>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Проект организации дорожного движения (дислокация) (для установки знаков)</t>
  </si>
  <si>
    <t>*</t>
  </si>
  <si>
    <t>Реконструкция автомобильных дорог на территории муниципального образования "Инзенское городское поселение"</t>
  </si>
  <si>
    <t>Межбюджетные трансферты муниципальным образованиям:</t>
  </si>
  <si>
    <t>Строительство автомобильных дорог:</t>
  </si>
  <si>
    <t>9.</t>
  </si>
  <si>
    <t>Разработка проектной документации на ремонт исскуственных сооружений (мосты и трубы)</t>
  </si>
  <si>
    <t>"Сурское-Шумерля"-автомобильная дорога "Москва-Казань" Сурский район  Ульяновской области</t>
  </si>
  <si>
    <t>"Карсун-Ростислаевка"Карсунский район</t>
  </si>
  <si>
    <t>"Труслейка-Тияпино-Чамзинка"Инзенский район</t>
  </si>
  <si>
    <t>Ремонт школьных автобусных маршрутов</t>
  </si>
  <si>
    <t>По предписаниям прокуратуры, в т.ч.:</t>
  </si>
  <si>
    <t xml:space="preserve">Ремонт автомобильных дорог </t>
  </si>
  <si>
    <t>"Барыш -Николаевка"</t>
  </si>
  <si>
    <t>Проектирование обхода г.Димитровград (16,4 км)</t>
  </si>
  <si>
    <t>Разработка проектной документации на реконструкцию участка автомобильной дороги автомобильной дороги "Ульяновск-Димитровград-Самара" от от р.п.Чердаклы до р.п..Мулловка Мелекесского района (перевод с 3-ей на 1-ую техническую категорию 15км)</t>
  </si>
  <si>
    <t>Разработка проектной документации на реконструкцию участка автомобильной дороги автомобильной дороги "Ульяновск-Димитровград-Самара" от от р.п.Чердаклы до р.п..Мулловка Мелекесского района (перевод с 3-ей на 1-ую техническую категорию 25км)</t>
  </si>
  <si>
    <t>Разработка проектной документации на реконструкцию участка автомобильной дороги "Ульяновск-Димитровград-Самара"-Старая Майна-Мотвеевка-граница области (с 4-ой в 1-ую категорию-4,3 км)</t>
  </si>
  <si>
    <t>2.12.</t>
  </si>
  <si>
    <t>2.13.</t>
  </si>
  <si>
    <t>2.14.</t>
  </si>
  <si>
    <t xml:space="preserve">Проектирование капитального ремонта участка от км 111 а/д «Ульяновск-Димитровград - Самара» до границы Ульяновской области (2-ой технической категории - 25км) </t>
  </si>
  <si>
    <t>Проектирование строительства участка  автомобильной дороги обхода р.п.Чердаклы  Чердаклинского района (1-ой технической категории 18 км).</t>
  </si>
  <si>
    <t>Проектирование обхода г.Димитровград (9,8 км)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</si>
  <si>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</si>
  <si>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*прогноз поступлений по доходам дорожного фонда был направлен в адрес Министерства финансов Ульяновской области письмом  № 73-ИОГВ-23-01/1619вн от 31.07.2012
** прогноз по расходам составлен без учёта доходов от эксплуатации и использования имущества имущества  дорог, находящихся в собственности субъекта РФ</t>
  </si>
  <si>
    <t xml:space="preserve">Оплата услуг по техническому обслуживанию видео наблюдения </t>
  </si>
  <si>
    <t xml:space="preserve">изменение </t>
  </si>
  <si>
    <t>Земельный налог, налог на имущество (автомобильные дороги)</t>
  </si>
  <si>
    <t>в %</t>
  </si>
  <si>
    <t>Поверхностная обработка верхнего слоя покрытия</t>
  </si>
  <si>
    <t>Субсидии муниципальным образованиям на капитальный ремонт, ремонт автомобильных дорог общего пользования местного значения, мостов и иных искусственных дорожных сооружений на нихв том числе:</t>
  </si>
  <si>
    <t>Содержание действующей сети автодорог и сооружений на них</t>
  </si>
  <si>
    <t xml:space="preserve">Субсидии муниципальным образованиям на осуществление дорожной деятельности </t>
  </si>
  <si>
    <t>Субсидии на строительтсво дорог в рамках областной целевой программы "Формирование и развитие промышленных зон на территории Ульяновской области " на 2011-2014 годы. Главный распорядитель бюджетных средств Министерство строительства  Ульяновской области</t>
  </si>
  <si>
    <t>Субсидии местным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пунктов. Главный распорядитель бюджетных средств Министерство энергетики и жилищно-коммунального комплекса Ульяновской области</t>
  </si>
  <si>
    <t>10.</t>
  </si>
  <si>
    <t>11.</t>
  </si>
  <si>
    <t>УТВЕРЖДАЮ</t>
  </si>
  <si>
    <t xml:space="preserve">Министр промышленности </t>
  </si>
  <si>
    <t>и транспорта Ульяновской области</t>
  </si>
  <si>
    <t>__________________А.С.Тюрин</t>
  </si>
  <si>
    <t>Строительство II очереди обхода г.Димитровград( 16,4 км)</t>
  </si>
  <si>
    <t>Строительство мостового перехода в с.Ждамирово на автодороге "Сурское-Шумерля"-автомобильная дорога "Москва-Казань" Сурский район  Ульяновской области</t>
  </si>
  <si>
    <t>Разработка проектной документации по строительству мостового перехода в с.Ждамирово "Сурское-Шумерля"-автомобильная дорога "Москва-Казань" Сурский район  Ульяновской области</t>
  </si>
  <si>
    <t xml:space="preserve">Демонтаж билбордов </t>
  </si>
  <si>
    <t>Устройсвто антивандальных контейнеров</t>
  </si>
  <si>
    <t xml:space="preserve">Прочие расходы связанные с содержанием имущества (замена опор освещения, барьерного ограждения, ликвидация чрезвычайных ситуации и т.д.) </t>
  </si>
  <si>
    <r>
      <t xml:space="preserve">Планируемые расходы дорожного фонда Ульяновской области на 2013 год 
                       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тыс.рублей</t>
    </r>
  </si>
  <si>
    <t>Областная целевая программа "Развитие системы дорожного хозяйства Ульяновской области в 2009-2015 годах"</t>
  </si>
  <si>
    <t>строительтсво автодороги к поселку.Цемзавод</t>
  </si>
  <si>
    <t>Реконструкция  автомобильных дорог:</t>
  </si>
  <si>
    <t>Оплата услуг по техническому обслуживанию электросетей (в т.ч. КНС, судоходная сигнализация и видеонаблюдение)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</si>
</sst>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0.0%"/>
    <numFmt numFmtId="170" formatCode="#,##0.0"/>
    <numFmt numFmtId="171" formatCode="#,##0.00_р_."/>
    <numFmt numFmtId="172" formatCode="#,##0_р_."/>
    <numFmt numFmtId="173" formatCode="#,##0.000"/>
    <numFmt numFmtId="174" formatCode="#,##0.0000"/>
    <numFmt numFmtId="175" formatCode="0.0"/>
    <numFmt numFmtId="176" formatCode="#,##0.00000"/>
    <numFmt numFmtId="177" formatCode="#,##0.000000"/>
    <numFmt numFmtId="178" formatCode="0.000"/>
    <numFmt numFmtId="17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7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49" fillId="33" borderId="10" xfId="0" applyFont="1" applyFill="1" applyBorder="1" applyAlignment="1">
      <alignment horizontal="right" wrapText="1"/>
    </xf>
    <xf numFmtId="0" fontId="49" fillId="0" borderId="0" xfId="0" applyFont="1" applyAlignment="1">
      <alignment/>
    </xf>
    <xf numFmtId="171" fontId="49" fillId="33" borderId="10" xfId="0" applyNumberFormat="1" applyFont="1" applyFill="1" applyBorder="1" applyAlignment="1">
      <alignment horizontal="right" wrapText="1"/>
    </xf>
    <xf numFmtId="0" fontId="49" fillId="0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top"/>
    </xf>
    <xf numFmtId="4" fontId="49" fillId="0" borderId="0" xfId="0" applyNumberFormat="1" applyFont="1" applyAlignment="1">
      <alignment/>
    </xf>
    <xf numFmtId="170" fontId="49" fillId="33" borderId="10" xfId="0" applyNumberFormat="1" applyFont="1" applyFill="1" applyBorder="1" applyAlignment="1">
      <alignment horizontal="right" wrapText="1"/>
    </xf>
    <xf numFmtId="4" fontId="49" fillId="33" borderId="10" xfId="0" applyNumberFormat="1" applyFont="1" applyFill="1" applyBorder="1" applyAlignment="1">
      <alignment horizontal="right" wrapText="1"/>
    </xf>
    <xf numFmtId="16" fontId="50" fillId="33" borderId="10" xfId="0" applyNumberFormat="1" applyFont="1" applyFill="1" applyBorder="1" applyAlignment="1">
      <alignment horizontal="center" vertical="top"/>
    </xf>
    <xf numFmtId="175" fontId="50" fillId="33" borderId="10" xfId="0" applyNumberFormat="1" applyFont="1" applyFill="1" applyBorder="1" applyAlignment="1">
      <alignment horizontal="right" wrapText="1"/>
    </xf>
    <xf numFmtId="170" fontId="50" fillId="33" borderId="10" xfId="0" applyNumberFormat="1" applyFont="1" applyFill="1" applyBorder="1" applyAlignment="1">
      <alignment horizontal="right" wrapText="1"/>
    </xf>
    <xf numFmtId="9" fontId="50" fillId="33" borderId="10" xfId="0" applyNumberFormat="1" applyFont="1" applyFill="1" applyBorder="1" applyAlignment="1">
      <alignment horizontal="left" vertical="top" wrapText="1"/>
    </xf>
    <xf numFmtId="170" fontId="51" fillId="33" borderId="10" xfId="0" applyNumberFormat="1" applyFont="1" applyFill="1" applyBorder="1" applyAlignment="1">
      <alignment horizontal="right" wrapText="1"/>
    </xf>
    <xf numFmtId="3" fontId="49" fillId="33" borderId="10" xfId="0" applyNumberFormat="1" applyFont="1" applyFill="1" applyBorder="1" applyAlignment="1">
      <alignment horizontal="right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right" vertical="top" wrapText="1"/>
    </xf>
    <xf numFmtId="0" fontId="51" fillId="33" borderId="1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right" vertical="top" wrapText="1"/>
    </xf>
    <xf numFmtId="171" fontId="51" fillId="33" borderId="10" xfId="0" applyNumberFormat="1" applyFont="1" applyFill="1" applyBorder="1" applyAlignment="1">
      <alignment horizontal="right" wrapText="1"/>
    </xf>
    <xf numFmtId="0" fontId="50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right" vertical="top" wrapText="1"/>
    </xf>
    <xf numFmtId="171" fontId="50" fillId="33" borderId="10" xfId="0" applyNumberFormat="1" applyFont="1" applyFill="1" applyBorder="1" applyAlignment="1">
      <alignment horizontal="right" wrapText="1"/>
    </xf>
    <xf numFmtId="4" fontId="50" fillId="33" borderId="10" xfId="0" applyNumberFormat="1" applyFont="1" applyFill="1" applyBorder="1" applyAlignment="1">
      <alignment horizontal="right" wrapText="1"/>
    </xf>
    <xf numFmtId="3" fontId="50" fillId="33" borderId="10" xfId="0" applyNumberFormat="1" applyFont="1" applyFill="1" applyBorder="1" applyAlignment="1">
      <alignment horizontal="right" wrapText="1"/>
    </xf>
    <xf numFmtId="0" fontId="50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center" vertical="top" wrapText="1"/>
    </xf>
    <xf numFmtId="2" fontId="49" fillId="33" borderId="10" xfId="0" applyNumberFormat="1" applyFont="1" applyFill="1" applyBorder="1" applyAlignment="1">
      <alignment horizontal="right"/>
    </xf>
    <xf numFmtId="175" fontId="49" fillId="33" borderId="10" xfId="0" applyNumberFormat="1" applyFont="1" applyFill="1" applyBorder="1" applyAlignment="1">
      <alignment horizontal="right" wrapText="1"/>
    </xf>
    <xf numFmtId="0" fontId="49" fillId="33" borderId="10" xfId="0" applyFont="1" applyFill="1" applyBorder="1" applyAlignment="1">
      <alignment horizontal="right"/>
    </xf>
    <xf numFmtId="175" fontId="49" fillId="33" borderId="10" xfId="0" applyNumberFormat="1" applyFont="1" applyFill="1" applyBorder="1" applyAlignment="1">
      <alignment horizontal="right"/>
    </xf>
    <xf numFmtId="0" fontId="49" fillId="33" borderId="10" xfId="0" applyFont="1" applyFill="1" applyBorder="1" applyAlignment="1">
      <alignment horizontal="left" vertical="top"/>
    </xf>
    <xf numFmtId="16" fontId="49" fillId="33" borderId="10" xfId="0" applyNumberFormat="1" applyFont="1" applyFill="1" applyBorder="1" applyAlignment="1">
      <alignment horizontal="center" vertical="top"/>
    </xf>
    <xf numFmtId="2" fontId="49" fillId="33" borderId="10" xfId="0" applyNumberFormat="1" applyFont="1" applyFill="1" applyBorder="1" applyAlignment="1">
      <alignment horizontal="right" wrapText="1"/>
    </xf>
    <xf numFmtId="0" fontId="49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right" wrapText="1"/>
    </xf>
    <xf numFmtId="4" fontId="50" fillId="33" borderId="10" xfId="0" applyNumberFormat="1" applyFont="1" applyFill="1" applyBorder="1" applyAlignment="1">
      <alignment horizontal="right"/>
    </xf>
    <xf numFmtId="2" fontId="49" fillId="33" borderId="10" xfId="0" applyNumberFormat="1" applyFont="1" applyFill="1" applyBorder="1" applyAlignment="1">
      <alignment horizontal="center" vertical="top"/>
    </xf>
    <xf numFmtId="2" fontId="50" fillId="33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horizontal="right" wrapText="1"/>
    </xf>
    <xf numFmtId="4" fontId="50" fillId="33" borderId="10" xfId="0" applyNumberFormat="1" applyFont="1" applyFill="1" applyBorder="1" applyAlignment="1">
      <alignment wrapText="1"/>
    </xf>
    <xf numFmtId="4" fontId="50" fillId="33" borderId="0" xfId="0" applyNumberFormat="1" applyFont="1" applyFill="1" applyBorder="1" applyAlignment="1">
      <alignment wrapText="1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right"/>
    </xf>
    <xf numFmtId="4" fontId="49" fillId="33" borderId="0" xfId="0" applyNumberFormat="1" applyFont="1" applyFill="1" applyAlignment="1">
      <alignment/>
    </xf>
    <xf numFmtId="0" fontId="52" fillId="0" borderId="0" xfId="0" applyFont="1" applyAlignment="1">
      <alignment horizontal="right"/>
    </xf>
    <xf numFmtId="0" fontId="49" fillId="33" borderId="10" xfId="0" applyFont="1" applyFill="1" applyBorder="1" applyAlignment="1">
      <alignment horizontal="justify" vertical="distributed" wrapText="1"/>
    </xf>
    <xf numFmtId="0" fontId="51" fillId="33" borderId="10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49" fillId="33" borderId="0" xfId="0" applyFont="1" applyFill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center" vertical="top" wrapText="1"/>
    </xf>
    <xf numFmtId="0" fontId="50" fillId="33" borderId="15" xfId="0" applyFont="1" applyFill="1" applyBorder="1" applyAlignment="1">
      <alignment horizontal="center" vertical="top" wrapText="1"/>
    </xf>
    <xf numFmtId="0" fontId="50" fillId="33" borderId="16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4"/>
  <sheetViews>
    <sheetView tabSelected="1" view="pageBreakPreview" zoomScale="55" zoomScaleSheetLayoutView="55" zoomScalePageLayoutView="0" workbookViewId="0" topLeftCell="A8">
      <selection activeCell="B98" sqref="B98"/>
    </sheetView>
  </sheetViews>
  <sheetFormatPr defaultColWidth="9.140625" defaultRowHeight="15" outlineLevelRow="1"/>
  <cols>
    <col min="1" max="1" width="7.421875" style="13" customWidth="1"/>
    <col min="2" max="2" width="106.421875" style="13" customWidth="1"/>
    <col min="3" max="3" width="16.421875" style="27" hidden="1" customWidth="1"/>
    <col min="4" max="4" width="19.8515625" style="13" customWidth="1"/>
    <col min="5" max="5" width="14.00390625" style="13" hidden="1" customWidth="1"/>
    <col min="6" max="6" width="10.7109375" style="13" hidden="1" customWidth="1"/>
    <col min="7" max="16384" width="9.140625" style="13" customWidth="1"/>
  </cols>
  <sheetData>
    <row r="1" ht="18.75" hidden="1"/>
    <row r="2" spans="2:4" ht="18.75" hidden="1">
      <c r="B2" s="71" t="s">
        <v>124</v>
      </c>
      <c r="C2" s="72"/>
      <c r="D2" s="72"/>
    </row>
    <row r="3" spans="2:4" ht="18.75" hidden="1">
      <c r="B3" s="73" t="s">
        <v>125</v>
      </c>
      <c r="C3" s="74"/>
      <c r="D3" s="74"/>
    </row>
    <row r="4" spans="2:4" ht="18.75" hidden="1">
      <c r="B4" s="73" t="s">
        <v>126</v>
      </c>
      <c r="C4" s="74"/>
      <c r="D4" s="74"/>
    </row>
    <row r="5" spans="2:4" ht="18.75" hidden="1">
      <c r="B5" s="27"/>
      <c r="C5" s="64"/>
      <c r="D5" s="64"/>
    </row>
    <row r="6" spans="2:4" ht="18.75" hidden="1">
      <c r="B6" s="73" t="s">
        <v>127</v>
      </c>
      <c r="C6" s="74"/>
      <c r="D6" s="74"/>
    </row>
    <row r="7" spans="2:4" ht="18.75" hidden="1">
      <c r="B7" s="73"/>
      <c r="C7" s="74"/>
      <c r="D7" s="74"/>
    </row>
    <row r="8" spans="1:6" ht="46.5" customHeight="1">
      <c r="A8" s="67" t="s">
        <v>134</v>
      </c>
      <c r="B8" s="67"/>
      <c r="C8" s="67"/>
      <c r="D8" s="67"/>
      <c r="E8" s="67"/>
      <c r="F8" s="67"/>
    </row>
    <row r="9" spans="1:6" ht="0.75" customHeight="1" hidden="1">
      <c r="A9" s="70" t="s">
        <v>5</v>
      </c>
      <c r="B9" s="28" t="s">
        <v>6</v>
      </c>
      <c r="C9" s="68">
        <v>2012</v>
      </c>
      <c r="D9" s="70">
        <v>2013</v>
      </c>
      <c r="E9" s="28"/>
      <c r="F9" s="28"/>
    </row>
    <row r="10" spans="1:6" ht="38.25" customHeight="1">
      <c r="A10" s="70"/>
      <c r="B10" s="28"/>
      <c r="C10" s="69"/>
      <c r="D10" s="70"/>
      <c r="E10" s="28" t="s">
        <v>113</v>
      </c>
      <c r="F10" s="28" t="s">
        <v>115</v>
      </c>
    </row>
    <row r="11" spans="1:6" ht="26.25" customHeight="1" hidden="1" outlineLevel="1">
      <c r="A11" s="70" t="s">
        <v>7</v>
      </c>
      <c r="B11" s="70"/>
      <c r="C11" s="70"/>
      <c r="D11" s="70"/>
      <c r="E11" s="70"/>
      <c r="F11" s="70"/>
    </row>
    <row r="12" spans="1:6" ht="57" customHeight="1" hidden="1" outlineLevel="1">
      <c r="A12" s="16" t="s">
        <v>11</v>
      </c>
      <c r="B12" s="29" t="s">
        <v>0</v>
      </c>
      <c r="C12" s="30"/>
      <c r="D12" s="14">
        <v>1472410.1</v>
      </c>
      <c r="E12" s="14"/>
      <c r="F12" s="14"/>
    </row>
    <row r="13" spans="1:6" ht="57" customHeight="1" hidden="1" outlineLevel="1">
      <c r="A13" s="16" t="s">
        <v>16</v>
      </c>
      <c r="B13" s="29" t="s">
        <v>1</v>
      </c>
      <c r="C13" s="30"/>
      <c r="D13" s="14">
        <v>950512.5</v>
      </c>
      <c r="E13" s="14"/>
      <c r="F13" s="14"/>
    </row>
    <row r="14" spans="1:6" ht="42.75" customHeight="1" hidden="1" outlineLevel="1">
      <c r="A14" s="16" t="s">
        <v>18</v>
      </c>
      <c r="B14" s="29" t="s">
        <v>4</v>
      </c>
      <c r="C14" s="30"/>
      <c r="D14" s="14">
        <v>83401.7</v>
      </c>
      <c r="E14" s="14"/>
      <c r="F14" s="14"/>
    </row>
    <row r="15" spans="1:6" ht="81" customHeight="1" hidden="1" outlineLevel="1">
      <c r="A15" s="16" t="s">
        <v>19</v>
      </c>
      <c r="B15" s="29" t="s">
        <v>110</v>
      </c>
      <c r="C15" s="30"/>
      <c r="D15" s="14">
        <v>17817.1</v>
      </c>
      <c r="E15" s="14"/>
      <c r="F15" s="14"/>
    </row>
    <row r="16" spans="1:6" ht="21.75" customHeight="1" hidden="1" outlineLevel="1">
      <c r="A16" s="16" t="s">
        <v>20</v>
      </c>
      <c r="B16" s="29" t="s">
        <v>33</v>
      </c>
      <c r="C16" s="30"/>
      <c r="D16" s="14">
        <f>D17+D18</f>
        <v>543871.5</v>
      </c>
      <c r="E16" s="14"/>
      <c r="F16" s="14"/>
    </row>
    <row r="17" spans="1:6" ht="23.25" customHeight="1" hidden="1" outlineLevel="1">
      <c r="A17" s="31" t="s">
        <v>30</v>
      </c>
      <c r="B17" s="32" t="s">
        <v>2</v>
      </c>
      <c r="C17" s="33"/>
      <c r="D17" s="34">
        <v>386371.5</v>
      </c>
      <c r="E17" s="34"/>
      <c r="F17" s="34"/>
    </row>
    <row r="18" spans="1:6" ht="20.25" customHeight="1" hidden="1" outlineLevel="1">
      <c r="A18" s="31" t="s">
        <v>31</v>
      </c>
      <c r="B18" s="32" t="s">
        <v>3</v>
      </c>
      <c r="C18" s="33"/>
      <c r="D18" s="34">
        <v>157500</v>
      </c>
      <c r="E18" s="34"/>
      <c r="F18" s="34"/>
    </row>
    <row r="19" spans="1:6" ht="40.5" customHeight="1" hidden="1" outlineLevel="1">
      <c r="A19" s="16" t="s">
        <v>21</v>
      </c>
      <c r="B19" s="29" t="s">
        <v>67</v>
      </c>
      <c r="C19" s="30"/>
      <c r="D19" s="14"/>
      <c r="E19" s="14"/>
      <c r="F19" s="14"/>
    </row>
    <row r="20" spans="1:6" ht="24.75" customHeight="1" hidden="1" outlineLevel="1">
      <c r="A20" s="35"/>
      <c r="B20" s="36" t="s">
        <v>9</v>
      </c>
      <c r="C20" s="37"/>
      <c r="D20" s="38">
        <f>D16+D15+D14+D13+D12</f>
        <v>3068012.9</v>
      </c>
      <c r="E20" s="38"/>
      <c r="F20" s="38"/>
    </row>
    <row r="21" spans="1:6" ht="17.25" customHeight="1" collapsed="1">
      <c r="A21" s="78" t="s">
        <v>8</v>
      </c>
      <c r="B21" s="79"/>
      <c r="C21" s="79"/>
      <c r="D21" s="79"/>
      <c r="E21" s="79"/>
      <c r="F21" s="80"/>
    </row>
    <row r="22" spans="1:6" ht="45" customHeight="1">
      <c r="A22" s="77" t="s">
        <v>135</v>
      </c>
      <c r="B22" s="77"/>
      <c r="C22" s="39">
        <f>C23+C40+C54+C66+C71+C79+C63</f>
        <v>1772699.39</v>
      </c>
      <c r="D22" s="39">
        <f>D23+D40+D54+D66+D71+D79+D63</f>
        <v>2311248.79979</v>
      </c>
      <c r="E22" s="39">
        <f>D22-C22</f>
        <v>538549.4097900002</v>
      </c>
      <c r="F22" s="40">
        <f>D22/C22*100</f>
        <v>130.3801881372566</v>
      </c>
    </row>
    <row r="23" spans="1:6" ht="25.5" customHeight="1">
      <c r="A23" s="41" t="s">
        <v>11</v>
      </c>
      <c r="B23" s="42" t="s">
        <v>118</v>
      </c>
      <c r="C23" s="39">
        <v>801251.84</v>
      </c>
      <c r="D23" s="22">
        <f>D24+D25+D26+D27+D28+D29+D30+D31+D32+D33+D34</f>
        <v>891723.7030000001</v>
      </c>
      <c r="E23" s="39">
        <f>D23-C23</f>
        <v>90471.86300000013</v>
      </c>
      <c r="F23" s="40">
        <f aca="true" t="shared" si="0" ref="F23:F89">D23/C23*100</f>
        <v>111.29131422649839</v>
      </c>
    </row>
    <row r="24" spans="1:6" s="15" customFormat="1" ht="20.25" customHeight="1" outlineLevel="1">
      <c r="A24" s="43"/>
      <c r="B24" s="48" t="s">
        <v>12</v>
      </c>
      <c r="C24" s="44">
        <v>6800</v>
      </c>
      <c r="D24" s="18">
        <v>8353.8</v>
      </c>
      <c r="E24" s="19">
        <f>D24-C24</f>
        <v>1553.7999999999993</v>
      </c>
      <c r="F24" s="25">
        <f t="shared" si="0"/>
        <v>122.85</v>
      </c>
    </row>
    <row r="25" spans="1:6" s="15" customFormat="1" ht="20.25" customHeight="1" outlineLevel="1">
      <c r="A25" s="43"/>
      <c r="B25" s="48" t="s">
        <v>59</v>
      </c>
      <c r="C25" s="44">
        <v>750000</v>
      </c>
      <c r="D25" s="18">
        <v>801750</v>
      </c>
      <c r="E25" s="19">
        <f aca="true" t="shared" si="1" ref="E25:E89">D25-C25</f>
        <v>51750</v>
      </c>
      <c r="F25" s="25">
        <f t="shared" si="0"/>
        <v>106.89999999999999</v>
      </c>
    </row>
    <row r="26" spans="1:6" s="15" customFormat="1" ht="18.75" customHeight="1" hidden="1" outlineLevel="1">
      <c r="A26" s="16"/>
      <c r="B26" s="51" t="s">
        <v>112</v>
      </c>
      <c r="C26" s="45"/>
      <c r="D26" s="18"/>
      <c r="E26" s="19">
        <f t="shared" si="1"/>
        <v>0</v>
      </c>
      <c r="F26" s="25"/>
    </row>
    <row r="27" spans="1:6" s="15" customFormat="1" ht="17.25" customHeight="1" outlineLevel="1">
      <c r="A27" s="16"/>
      <c r="B27" s="48" t="s">
        <v>13</v>
      </c>
      <c r="C27" s="46">
        <v>13248.95</v>
      </c>
      <c r="D27" s="18">
        <f>14189.6+200</f>
        <v>14389.6</v>
      </c>
      <c r="E27" s="19">
        <f t="shared" si="1"/>
        <v>1140.6499999999996</v>
      </c>
      <c r="F27" s="25">
        <f t="shared" si="0"/>
        <v>108.60936149657144</v>
      </c>
    </row>
    <row r="28" spans="1:6" s="15" customFormat="1" ht="37.5" customHeight="1" outlineLevel="1">
      <c r="A28" s="16"/>
      <c r="B28" s="51" t="s">
        <v>138</v>
      </c>
      <c r="C28" s="12">
        <v>2240.05</v>
      </c>
      <c r="D28" s="18">
        <f>5682.9+491.3+71.6+1184.5</f>
        <v>7430.3</v>
      </c>
      <c r="E28" s="19">
        <f t="shared" si="1"/>
        <v>5190.25</v>
      </c>
      <c r="F28" s="25">
        <f t="shared" si="0"/>
        <v>331.7024173567554</v>
      </c>
    </row>
    <row r="29" spans="1:6" s="15" customFormat="1" ht="20.25" customHeight="1" outlineLevel="1">
      <c r="A29" s="16"/>
      <c r="B29" s="48" t="s">
        <v>14</v>
      </c>
      <c r="C29" s="44">
        <v>13354.685</v>
      </c>
      <c r="D29" s="18">
        <v>25000</v>
      </c>
      <c r="E29" s="19">
        <f t="shared" si="1"/>
        <v>11645.315</v>
      </c>
      <c r="F29" s="25">
        <f t="shared" si="0"/>
        <v>187.20022224410386</v>
      </c>
    </row>
    <row r="30" spans="1:6" s="15" customFormat="1" ht="18" customHeight="1" outlineLevel="1">
      <c r="A30" s="16"/>
      <c r="B30" s="48" t="s">
        <v>23</v>
      </c>
      <c r="C30" s="46">
        <v>5035.47</v>
      </c>
      <c r="D30" s="18">
        <v>6856.823</v>
      </c>
      <c r="E30" s="19">
        <f t="shared" si="1"/>
        <v>1821.353</v>
      </c>
      <c r="F30" s="25">
        <f t="shared" si="0"/>
        <v>136.17046670916517</v>
      </c>
    </row>
    <row r="31" spans="1:6" s="15" customFormat="1" ht="18" customHeight="1" outlineLevel="1">
      <c r="A31" s="16"/>
      <c r="B31" s="48" t="s">
        <v>24</v>
      </c>
      <c r="C31" s="44">
        <v>5000</v>
      </c>
      <c r="D31" s="18">
        <v>23143.177</v>
      </c>
      <c r="E31" s="19">
        <f t="shared" si="1"/>
        <v>18143.177</v>
      </c>
      <c r="F31" s="25">
        <f t="shared" si="0"/>
        <v>462.86354000000006</v>
      </c>
    </row>
    <row r="32" spans="1:6" s="15" customFormat="1" ht="40.5" customHeight="1" outlineLevel="1">
      <c r="A32" s="16"/>
      <c r="B32" s="51" t="s">
        <v>133</v>
      </c>
      <c r="C32" s="12">
        <v>5572.68</v>
      </c>
      <c r="D32" s="18">
        <f>5000-60.4-495-200</f>
        <v>4244.6</v>
      </c>
      <c r="E32" s="19">
        <f t="shared" si="1"/>
        <v>-1328.08</v>
      </c>
      <c r="F32" s="25">
        <f t="shared" si="0"/>
        <v>76.16801969608878</v>
      </c>
    </row>
    <row r="33" spans="1:6" s="15" customFormat="1" ht="18.75" customHeight="1" outlineLevel="1">
      <c r="A33" s="16"/>
      <c r="B33" s="51" t="s">
        <v>131</v>
      </c>
      <c r="C33" s="47">
        <v>0</v>
      </c>
      <c r="D33" s="19">
        <v>60.403</v>
      </c>
      <c r="E33" s="19">
        <f t="shared" si="1"/>
        <v>60.403</v>
      </c>
      <c r="F33" s="25" t="e">
        <f t="shared" si="0"/>
        <v>#DIV/0!</v>
      </c>
    </row>
    <row r="34" spans="1:6" s="15" customFormat="1" ht="16.5" customHeight="1" outlineLevel="1">
      <c r="A34" s="16"/>
      <c r="B34" s="48" t="s">
        <v>132</v>
      </c>
      <c r="C34" s="46"/>
      <c r="D34" s="18">
        <v>495</v>
      </c>
      <c r="E34" s="19">
        <f t="shared" si="1"/>
        <v>495</v>
      </c>
      <c r="F34" s="40" t="e">
        <f t="shared" si="0"/>
        <v>#DIV/0!</v>
      </c>
    </row>
    <row r="35" spans="1:6" s="15" customFormat="1" ht="21.75" customHeight="1" hidden="1" outlineLevel="1">
      <c r="A35" s="16" t="s">
        <v>77</v>
      </c>
      <c r="B35" s="48"/>
      <c r="C35" s="46"/>
      <c r="D35" s="18"/>
      <c r="E35" s="19">
        <f t="shared" si="1"/>
        <v>0</v>
      </c>
      <c r="F35" s="40" t="e">
        <f t="shared" si="0"/>
        <v>#DIV/0!</v>
      </c>
    </row>
    <row r="36" spans="1:6" s="15" customFormat="1" ht="15" customHeight="1" hidden="1" outlineLevel="1">
      <c r="A36" s="16" t="s">
        <v>78</v>
      </c>
      <c r="B36" s="48"/>
      <c r="C36" s="46"/>
      <c r="D36" s="18"/>
      <c r="E36" s="19">
        <f t="shared" si="1"/>
        <v>0</v>
      </c>
      <c r="F36" s="40" t="e">
        <f t="shared" si="0"/>
        <v>#DIV/0!</v>
      </c>
    </row>
    <row r="37" spans="1:6" s="15" customFormat="1" ht="18" customHeight="1" hidden="1" outlineLevel="1">
      <c r="A37" s="16" t="s">
        <v>79</v>
      </c>
      <c r="B37" s="48"/>
      <c r="C37" s="46"/>
      <c r="D37" s="18"/>
      <c r="E37" s="19">
        <f t="shared" si="1"/>
        <v>0</v>
      </c>
      <c r="F37" s="40" t="e">
        <f t="shared" si="0"/>
        <v>#DIV/0!</v>
      </c>
    </row>
    <row r="38" spans="1:6" s="15" customFormat="1" ht="20.25" customHeight="1" hidden="1" outlineLevel="1">
      <c r="A38" s="16" t="s">
        <v>80</v>
      </c>
      <c r="B38" s="48"/>
      <c r="C38" s="46"/>
      <c r="D38" s="18"/>
      <c r="E38" s="19">
        <f t="shared" si="1"/>
        <v>0</v>
      </c>
      <c r="F38" s="40" t="e">
        <f t="shared" si="0"/>
        <v>#DIV/0!</v>
      </c>
    </row>
    <row r="39" spans="1:6" s="15" customFormat="1" ht="23.25" customHeight="1" hidden="1" outlineLevel="1">
      <c r="A39" s="16" t="s">
        <v>81</v>
      </c>
      <c r="B39" s="48"/>
      <c r="C39" s="46"/>
      <c r="D39" s="18"/>
      <c r="E39" s="19">
        <f t="shared" si="1"/>
        <v>0</v>
      </c>
      <c r="F39" s="40" t="e">
        <f t="shared" si="0"/>
        <v>#DIV/0!</v>
      </c>
    </row>
    <row r="40" spans="1:6" ht="21.75" customHeight="1" collapsed="1">
      <c r="A40" s="35" t="s">
        <v>16</v>
      </c>
      <c r="B40" s="42" t="s">
        <v>25</v>
      </c>
      <c r="C40" s="39">
        <v>55299.3</v>
      </c>
      <c r="D40" s="22">
        <f>D41+D42+D43+D44+D45+D46</f>
        <v>44500</v>
      </c>
      <c r="E40" s="39">
        <f t="shared" si="1"/>
        <v>-10799.300000000003</v>
      </c>
      <c r="F40" s="40">
        <f t="shared" si="0"/>
        <v>80.47118137119276</v>
      </c>
    </row>
    <row r="41" spans="1:6" s="15" customFormat="1" ht="18.75" customHeight="1" outlineLevel="1">
      <c r="A41" s="16"/>
      <c r="B41" s="51" t="s">
        <v>128</v>
      </c>
      <c r="C41" s="12">
        <v>24213.6</v>
      </c>
      <c r="D41" s="18">
        <f>27500-403.37237</f>
        <v>27096.62763</v>
      </c>
      <c r="E41" s="19">
        <f t="shared" si="1"/>
        <v>2883.0276300000005</v>
      </c>
      <c r="F41" s="25">
        <f t="shared" si="0"/>
        <v>111.90664597581525</v>
      </c>
    </row>
    <row r="42" spans="1:6" s="15" customFormat="1" ht="54" customHeight="1" outlineLevel="1">
      <c r="A42" s="16"/>
      <c r="B42" s="51" t="s">
        <v>130</v>
      </c>
      <c r="C42" s="12"/>
      <c r="D42" s="18">
        <v>2403.37237</v>
      </c>
      <c r="E42" s="19">
        <f t="shared" si="1"/>
        <v>2403.37237</v>
      </c>
      <c r="F42" s="25"/>
    </row>
    <row r="43" spans="1:6" s="15" customFormat="1" ht="18.75" customHeight="1" outlineLevel="1">
      <c r="A43" s="16"/>
      <c r="B43" s="51" t="s">
        <v>86</v>
      </c>
      <c r="C43" s="12">
        <v>5116.19</v>
      </c>
      <c r="D43" s="18">
        <f>5000</f>
        <v>5000</v>
      </c>
      <c r="E43" s="19">
        <f t="shared" si="1"/>
        <v>-116.1899999999996</v>
      </c>
      <c r="F43" s="25">
        <f t="shared" si="0"/>
        <v>97.72897409986729</v>
      </c>
    </row>
    <row r="44" spans="1:6" s="15" customFormat="1" ht="20.25" customHeight="1" outlineLevel="1">
      <c r="A44" s="16"/>
      <c r="B44" s="51" t="s">
        <v>27</v>
      </c>
      <c r="C44" s="12">
        <v>4800.74</v>
      </c>
      <c r="D44" s="18">
        <v>5000</v>
      </c>
      <c r="E44" s="19">
        <f t="shared" si="1"/>
        <v>199.26000000000022</v>
      </c>
      <c r="F44" s="25">
        <f t="shared" si="0"/>
        <v>104.15061011427404</v>
      </c>
    </row>
    <row r="45" spans="1:6" s="15" customFormat="1" ht="33.75" customHeight="1" hidden="1" outlineLevel="1">
      <c r="A45" s="16"/>
      <c r="B45" s="51"/>
      <c r="C45" s="12"/>
      <c r="D45" s="18"/>
      <c r="E45" s="19">
        <f t="shared" si="1"/>
        <v>0</v>
      </c>
      <c r="F45" s="25" t="e">
        <f t="shared" si="0"/>
        <v>#DIV/0!</v>
      </c>
    </row>
    <row r="46" spans="1:6" s="15" customFormat="1" ht="21.75" customHeight="1" outlineLevel="1">
      <c r="A46" s="16"/>
      <c r="B46" s="51" t="s">
        <v>92</v>
      </c>
      <c r="C46" s="12">
        <v>960.352</v>
      </c>
      <c r="D46" s="18">
        <v>5000</v>
      </c>
      <c r="E46" s="19">
        <f t="shared" si="1"/>
        <v>4039.648</v>
      </c>
      <c r="F46" s="25">
        <f t="shared" si="0"/>
        <v>520.6424311085935</v>
      </c>
    </row>
    <row r="47" spans="1:6" s="15" customFormat="1" ht="0.75" customHeight="1" hidden="1" outlineLevel="1">
      <c r="A47" s="16" t="s">
        <v>64</v>
      </c>
      <c r="B47" s="65" t="s">
        <v>100</v>
      </c>
      <c r="C47" s="12"/>
      <c r="D47" s="18"/>
      <c r="E47" s="19">
        <f t="shared" si="1"/>
        <v>0</v>
      </c>
      <c r="F47" s="40" t="e">
        <f t="shared" si="0"/>
        <v>#DIV/0!</v>
      </c>
    </row>
    <row r="48" spans="1:6" s="15" customFormat="1" ht="0.75" customHeight="1" hidden="1" outlineLevel="1">
      <c r="A48" s="16" t="s">
        <v>65</v>
      </c>
      <c r="B48" s="65" t="s">
        <v>101</v>
      </c>
      <c r="C48" s="12"/>
      <c r="D48" s="18"/>
      <c r="E48" s="19">
        <f t="shared" si="1"/>
        <v>0</v>
      </c>
      <c r="F48" s="40" t="e">
        <f t="shared" si="0"/>
        <v>#DIV/0!</v>
      </c>
    </row>
    <row r="49" spans="1:6" s="15" customFormat="1" ht="66.75" customHeight="1" hidden="1" outlineLevel="1">
      <c r="A49" s="16" t="s">
        <v>66</v>
      </c>
      <c r="B49" s="65" t="s">
        <v>102</v>
      </c>
      <c r="C49" s="12"/>
      <c r="D49" s="18"/>
      <c r="E49" s="19">
        <f t="shared" si="1"/>
        <v>0</v>
      </c>
      <c r="F49" s="40" t="e">
        <f t="shared" si="0"/>
        <v>#DIV/0!</v>
      </c>
    </row>
    <row r="50" spans="1:6" s="15" customFormat="1" ht="48" customHeight="1" hidden="1" outlineLevel="1">
      <c r="A50" s="16" t="s">
        <v>82</v>
      </c>
      <c r="B50" s="65" t="s">
        <v>103</v>
      </c>
      <c r="C50" s="12"/>
      <c r="D50" s="18"/>
      <c r="E50" s="19">
        <f t="shared" si="1"/>
        <v>0</v>
      </c>
      <c r="F50" s="40" t="e">
        <f t="shared" si="0"/>
        <v>#DIV/0!</v>
      </c>
    </row>
    <row r="51" spans="1:6" s="15" customFormat="1" ht="75.75" customHeight="1" hidden="1" outlineLevel="1">
      <c r="A51" s="16" t="s">
        <v>104</v>
      </c>
      <c r="B51" s="65" t="s">
        <v>107</v>
      </c>
      <c r="C51" s="12"/>
      <c r="D51" s="18"/>
      <c r="E51" s="19">
        <f t="shared" si="1"/>
        <v>0</v>
      </c>
      <c r="F51" s="40" t="e">
        <f t="shared" si="0"/>
        <v>#DIV/0!</v>
      </c>
    </row>
    <row r="52" spans="1:6" s="15" customFormat="1" ht="31.5" customHeight="1" hidden="1" outlineLevel="1">
      <c r="A52" s="16" t="s">
        <v>105</v>
      </c>
      <c r="B52" s="65" t="s">
        <v>108</v>
      </c>
      <c r="C52" s="12"/>
      <c r="D52" s="18"/>
      <c r="E52" s="19">
        <f t="shared" si="1"/>
        <v>0</v>
      </c>
      <c r="F52" s="40" t="e">
        <f t="shared" si="0"/>
        <v>#DIV/0!</v>
      </c>
    </row>
    <row r="53" spans="1:6" s="15" customFormat="1" ht="22.5" customHeight="1" hidden="1" outlineLevel="1">
      <c r="A53" s="16" t="s">
        <v>106</v>
      </c>
      <c r="B53" s="65" t="s">
        <v>109</v>
      </c>
      <c r="C53" s="12"/>
      <c r="D53" s="18"/>
      <c r="E53" s="19">
        <f t="shared" si="1"/>
        <v>0</v>
      </c>
      <c r="F53" s="40" t="e">
        <f t="shared" si="0"/>
        <v>#DIV/0!</v>
      </c>
    </row>
    <row r="54" spans="1:6" s="15" customFormat="1" ht="22.5" customHeight="1" collapsed="1">
      <c r="A54" s="35" t="s">
        <v>18</v>
      </c>
      <c r="B54" s="42" t="s">
        <v>46</v>
      </c>
      <c r="C54" s="39">
        <v>265614.58</v>
      </c>
      <c r="D54" s="22">
        <f>D55+D60+D61+D62</f>
        <v>379794.28</v>
      </c>
      <c r="E54" s="39">
        <f t="shared" si="1"/>
        <v>114179.70000000001</v>
      </c>
      <c r="F54" s="40">
        <f t="shared" si="0"/>
        <v>142.98698512709655</v>
      </c>
    </row>
    <row r="55" spans="1:6" s="15" customFormat="1" ht="17.25" customHeight="1" outlineLevel="1">
      <c r="A55" s="16"/>
      <c r="B55" s="51" t="s">
        <v>97</v>
      </c>
      <c r="C55" s="19">
        <v>70000</v>
      </c>
      <c r="D55" s="18">
        <f>D56+D57+D58+D59</f>
        <v>95000</v>
      </c>
      <c r="E55" s="19">
        <f t="shared" si="1"/>
        <v>25000</v>
      </c>
      <c r="F55" s="25">
        <f t="shared" si="0"/>
        <v>135.71428571428572</v>
      </c>
    </row>
    <row r="56" spans="1:6" s="15" customFormat="1" ht="18.75" customHeight="1" hidden="1" outlineLevel="1">
      <c r="A56" s="16"/>
      <c r="B56" s="51" t="s">
        <v>99</v>
      </c>
      <c r="C56" s="19">
        <v>40000</v>
      </c>
      <c r="D56" s="18">
        <f>40000-10000</f>
        <v>30000</v>
      </c>
      <c r="E56" s="19">
        <f t="shared" si="1"/>
        <v>-10000</v>
      </c>
      <c r="F56" s="25">
        <f t="shared" si="0"/>
        <v>75</v>
      </c>
    </row>
    <row r="57" spans="1:6" s="15" customFormat="1" ht="21" customHeight="1" hidden="1" outlineLevel="1">
      <c r="A57" s="16"/>
      <c r="B57" s="51" t="s">
        <v>95</v>
      </c>
      <c r="C57" s="19">
        <v>15000</v>
      </c>
      <c r="D57" s="18">
        <f>50000-20000</f>
        <v>30000</v>
      </c>
      <c r="E57" s="19">
        <f t="shared" si="1"/>
        <v>15000</v>
      </c>
      <c r="F57" s="25">
        <f t="shared" si="0"/>
        <v>200</v>
      </c>
    </row>
    <row r="58" spans="1:6" s="15" customFormat="1" ht="30.75" customHeight="1" hidden="1" outlineLevel="1">
      <c r="A58" s="16"/>
      <c r="B58" s="51" t="s">
        <v>93</v>
      </c>
      <c r="C58" s="19">
        <v>5000</v>
      </c>
      <c r="D58" s="18">
        <v>15000</v>
      </c>
      <c r="E58" s="19">
        <f t="shared" si="1"/>
        <v>10000</v>
      </c>
      <c r="F58" s="25">
        <f t="shared" si="0"/>
        <v>300</v>
      </c>
    </row>
    <row r="59" spans="1:6" s="15" customFormat="1" ht="22.5" customHeight="1" hidden="1" outlineLevel="1">
      <c r="A59" s="16"/>
      <c r="B59" s="51" t="s">
        <v>94</v>
      </c>
      <c r="C59" s="19">
        <v>10000</v>
      </c>
      <c r="D59" s="18">
        <v>20000</v>
      </c>
      <c r="E59" s="19">
        <f t="shared" si="1"/>
        <v>10000</v>
      </c>
      <c r="F59" s="25">
        <f t="shared" si="0"/>
        <v>200</v>
      </c>
    </row>
    <row r="60" spans="1:6" s="15" customFormat="1" ht="18" customHeight="1" outlineLevel="1">
      <c r="A60" s="16"/>
      <c r="B60" s="51" t="s">
        <v>96</v>
      </c>
      <c r="C60" s="19">
        <v>15000</v>
      </c>
      <c r="D60" s="18">
        <v>150000</v>
      </c>
      <c r="E60" s="19">
        <f t="shared" si="1"/>
        <v>135000</v>
      </c>
      <c r="F60" s="25">
        <f t="shared" si="0"/>
        <v>1000</v>
      </c>
    </row>
    <row r="61" spans="1:6" s="15" customFormat="1" ht="18.75" customHeight="1" outlineLevel="1">
      <c r="A61" s="16"/>
      <c r="B61" s="51" t="s">
        <v>98</v>
      </c>
      <c r="C61" s="12">
        <v>160413.73</v>
      </c>
      <c r="D61" s="18">
        <f>125807.7+50157.3+5819.6-100000+47368.4+15000-18066.51+20000-28000+20754.5-19046.71</f>
        <v>119794.28</v>
      </c>
      <c r="E61" s="19">
        <f t="shared" si="1"/>
        <v>-40619.45000000001</v>
      </c>
      <c r="F61" s="25">
        <f t="shared" si="0"/>
        <v>74.67832086442974</v>
      </c>
    </row>
    <row r="62" spans="1:6" s="15" customFormat="1" ht="22.5" customHeight="1" outlineLevel="1">
      <c r="A62" s="16"/>
      <c r="B62" s="51" t="s">
        <v>116</v>
      </c>
      <c r="C62" s="45">
        <v>0</v>
      </c>
      <c r="D62" s="18">
        <v>15000</v>
      </c>
      <c r="E62" s="19"/>
      <c r="F62" s="25"/>
    </row>
    <row r="63" spans="1:6" s="15" customFormat="1" ht="20.25" customHeight="1">
      <c r="A63" s="20" t="s">
        <v>19</v>
      </c>
      <c r="B63" s="42" t="s">
        <v>90</v>
      </c>
      <c r="C63" s="39">
        <v>100143.85</v>
      </c>
      <c r="D63" s="22">
        <f>D65+D64</f>
        <v>100000</v>
      </c>
      <c r="E63" s="39">
        <f t="shared" si="1"/>
        <v>-143.85000000000582</v>
      </c>
      <c r="F63" s="40">
        <f t="shared" si="0"/>
        <v>99.85635663098633</v>
      </c>
    </row>
    <row r="64" spans="1:6" ht="21" customHeight="1" outlineLevel="1">
      <c r="A64" s="49"/>
      <c r="B64" s="51" t="s">
        <v>136</v>
      </c>
      <c r="C64" s="12"/>
      <c r="D64" s="18">
        <v>30000</v>
      </c>
      <c r="E64" s="19">
        <f t="shared" si="1"/>
        <v>30000</v>
      </c>
      <c r="F64" s="40"/>
    </row>
    <row r="65" spans="1:6" ht="39" customHeight="1" outlineLevel="1">
      <c r="A65" s="49"/>
      <c r="B65" s="51" t="s">
        <v>129</v>
      </c>
      <c r="C65" s="12"/>
      <c r="D65" s="18">
        <v>70000</v>
      </c>
      <c r="E65" s="19"/>
      <c r="F65" s="40"/>
    </row>
    <row r="66" spans="1:6" ht="21.75" customHeight="1">
      <c r="A66" s="35" t="s">
        <v>20</v>
      </c>
      <c r="B66" s="42" t="s">
        <v>137</v>
      </c>
      <c r="C66" s="39">
        <v>146108.66</v>
      </c>
      <c r="D66" s="22">
        <f>D67</f>
        <v>162421</v>
      </c>
      <c r="E66" s="39">
        <f t="shared" si="1"/>
        <v>16312.339999999997</v>
      </c>
      <c r="F66" s="40">
        <f t="shared" si="0"/>
        <v>111.16452645585827</v>
      </c>
    </row>
    <row r="67" spans="1:6" ht="40.5" customHeight="1" outlineLevel="1">
      <c r="A67" s="16"/>
      <c r="B67" s="51" t="s">
        <v>88</v>
      </c>
      <c r="C67" s="50">
        <v>58000</v>
      </c>
      <c r="D67" s="18">
        <f>128121+28000+6300</f>
        <v>162421</v>
      </c>
      <c r="E67" s="19">
        <f t="shared" si="1"/>
        <v>104421</v>
      </c>
      <c r="F67" s="25">
        <f t="shared" si="0"/>
        <v>280.03620689655173</v>
      </c>
    </row>
    <row r="68" spans="1:6" ht="18.75" hidden="1" outlineLevel="1">
      <c r="A68" s="16" t="s">
        <v>58</v>
      </c>
      <c r="B68" s="51"/>
      <c r="C68" s="12"/>
      <c r="D68" s="18"/>
      <c r="E68" s="19">
        <f t="shared" si="1"/>
        <v>0</v>
      </c>
      <c r="F68" s="40" t="e">
        <f t="shared" si="0"/>
        <v>#DIV/0!</v>
      </c>
    </row>
    <row r="69" spans="1:6" ht="18.75" hidden="1" outlineLevel="1">
      <c r="A69" s="16" t="s">
        <v>60</v>
      </c>
      <c r="B69" s="51"/>
      <c r="C69" s="12"/>
      <c r="D69" s="18"/>
      <c r="E69" s="19">
        <f t="shared" si="1"/>
        <v>0</v>
      </c>
      <c r="F69" s="40" t="e">
        <f t="shared" si="0"/>
        <v>#DIV/0!</v>
      </c>
    </row>
    <row r="70" spans="1:6" ht="18.75" hidden="1" outlineLevel="1">
      <c r="A70" s="16" t="s">
        <v>83</v>
      </c>
      <c r="B70" s="51"/>
      <c r="C70" s="12"/>
      <c r="D70" s="18"/>
      <c r="E70" s="19">
        <f t="shared" si="1"/>
        <v>0</v>
      </c>
      <c r="F70" s="40" t="e">
        <f t="shared" si="0"/>
        <v>#DIV/0!</v>
      </c>
    </row>
    <row r="71" spans="1:6" ht="21" customHeight="1" collapsed="1">
      <c r="A71" s="35" t="s">
        <v>21</v>
      </c>
      <c r="B71" s="42" t="s">
        <v>29</v>
      </c>
      <c r="C71" s="39">
        <v>171663.17</v>
      </c>
      <c r="D71" s="22">
        <f>D72+D74</f>
        <v>426008.41679</v>
      </c>
      <c r="E71" s="39">
        <f t="shared" si="1"/>
        <v>254345.24678999998</v>
      </c>
      <c r="F71" s="40">
        <f t="shared" si="0"/>
        <v>248.1652976523735</v>
      </c>
    </row>
    <row r="72" spans="1:6" ht="39" customHeight="1" outlineLevel="1">
      <c r="A72" s="16"/>
      <c r="B72" s="51" t="s">
        <v>70</v>
      </c>
      <c r="C72" s="50">
        <v>140000</v>
      </c>
      <c r="D72" s="18">
        <f>246762.85821+D73</f>
        <v>425563.11679</v>
      </c>
      <c r="E72" s="19">
        <f t="shared" si="1"/>
        <v>285563.11679</v>
      </c>
      <c r="F72" s="25">
        <f t="shared" si="0"/>
        <v>303.97365485</v>
      </c>
    </row>
    <row r="73" spans="1:6" ht="21" customHeight="1" outlineLevel="1">
      <c r="A73" s="31"/>
      <c r="B73" s="66" t="s">
        <v>71</v>
      </c>
      <c r="C73" s="52"/>
      <c r="D73" s="24">
        <v>178800.25858</v>
      </c>
      <c r="E73" s="19">
        <f t="shared" si="1"/>
        <v>178800.25858</v>
      </c>
      <c r="F73" s="25"/>
    </row>
    <row r="74" spans="1:6" ht="39" customHeight="1" outlineLevel="1">
      <c r="A74" s="16"/>
      <c r="B74" s="51" t="s">
        <v>63</v>
      </c>
      <c r="C74" s="12">
        <v>794.98</v>
      </c>
      <c r="D74" s="18">
        <v>445.3</v>
      </c>
      <c r="E74" s="19">
        <f t="shared" si="1"/>
        <v>-349.68</v>
      </c>
      <c r="F74" s="25">
        <f t="shared" si="0"/>
        <v>56.01398777327732</v>
      </c>
    </row>
    <row r="75" spans="1:6" ht="18.75" hidden="1" outlineLevel="1">
      <c r="A75" s="16" t="s">
        <v>56</v>
      </c>
      <c r="B75" s="51"/>
      <c r="C75" s="12"/>
      <c r="D75" s="18"/>
      <c r="E75" s="19">
        <f t="shared" si="1"/>
        <v>0</v>
      </c>
      <c r="F75" s="40" t="e">
        <f t="shared" si="0"/>
        <v>#DIV/0!</v>
      </c>
    </row>
    <row r="76" spans="1:6" ht="18.75" hidden="1" outlineLevel="1">
      <c r="A76" s="16" t="s">
        <v>57</v>
      </c>
      <c r="B76" s="51"/>
      <c r="C76" s="12"/>
      <c r="D76" s="18"/>
      <c r="E76" s="19">
        <f t="shared" si="1"/>
        <v>0</v>
      </c>
      <c r="F76" s="40" t="e">
        <f t="shared" si="0"/>
        <v>#DIV/0!</v>
      </c>
    </row>
    <row r="77" spans="1:6" ht="18.75" hidden="1" outlineLevel="1">
      <c r="A77" s="16" t="s">
        <v>62</v>
      </c>
      <c r="B77" s="51"/>
      <c r="C77" s="12"/>
      <c r="D77" s="18"/>
      <c r="E77" s="19">
        <f t="shared" si="1"/>
        <v>0</v>
      </c>
      <c r="F77" s="40" t="e">
        <f t="shared" si="0"/>
        <v>#DIV/0!</v>
      </c>
    </row>
    <row r="78" spans="1:6" ht="4.5" customHeight="1" hidden="1" outlineLevel="1">
      <c r="A78" s="16" t="s">
        <v>84</v>
      </c>
      <c r="B78" s="51"/>
      <c r="C78" s="12"/>
      <c r="D78" s="18"/>
      <c r="E78" s="19">
        <f t="shared" si="1"/>
        <v>0</v>
      </c>
      <c r="F78" s="40" t="e">
        <f t="shared" si="0"/>
        <v>#DIV/0!</v>
      </c>
    </row>
    <row r="79" spans="1:6" ht="19.5" customHeight="1" collapsed="1">
      <c r="A79" s="35" t="s">
        <v>22</v>
      </c>
      <c r="B79" s="42" t="s">
        <v>89</v>
      </c>
      <c r="C79" s="53">
        <v>232617.99</v>
      </c>
      <c r="D79" s="22">
        <f>D80</f>
        <v>306801.4</v>
      </c>
      <c r="E79" s="39">
        <f t="shared" si="1"/>
        <v>74183.41000000003</v>
      </c>
      <c r="F79" s="40">
        <f t="shared" si="0"/>
        <v>131.89065901566772</v>
      </c>
    </row>
    <row r="80" spans="1:6" ht="21" customHeight="1">
      <c r="A80" s="16"/>
      <c r="B80" s="51" t="s">
        <v>119</v>
      </c>
      <c r="C80" s="53"/>
      <c r="D80" s="18">
        <f>D81+D83</f>
        <v>306801.4</v>
      </c>
      <c r="E80" s="39"/>
      <c r="F80" s="40"/>
    </row>
    <row r="81" spans="1:6" ht="1.5" customHeight="1" hidden="1" outlineLevel="1">
      <c r="A81" s="16" t="s">
        <v>72</v>
      </c>
      <c r="B81" s="51" t="s">
        <v>117</v>
      </c>
      <c r="C81" s="12">
        <v>228117.99</v>
      </c>
      <c r="D81" s="18">
        <f>153400.7</f>
        <v>153400.7</v>
      </c>
      <c r="E81" s="19">
        <f t="shared" si="1"/>
        <v>-74717.28999999998</v>
      </c>
      <c r="F81" s="25">
        <f t="shared" si="0"/>
        <v>67.24620885884538</v>
      </c>
    </row>
    <row r="82" spans="1:6" ht="80.25" customHeight="1" outlineLevel="1">
      <c r="A82" s="35" t="s">
        <v>34</v>
      </c>
      <c r="B82" s="42" t="s">
        <v>120</v>
      </c>
      <c r="C82" s="21">
        <v>0</v>
      </c>
      <c r="D82" s="22">
        <v>100000</v>
      </c>
      <c r="E82" s="19"/>
      <c r="F82" s="25"/>
    </row>
    <row r="83" spans="1:7" ht="77.25" customHeight="1" hidden="1" outlineLevel="1">
      <c r="A83" s="35" t="s">
        <v>73</v>
      </c>
      <c r="B83" s="42" t="s">
        <v>85</v>
      </c>
      <c r="C83" s="21">
        <v>4500</v>
      </c>
      <c r="D83" s="22">
        <v>153400.7</v>
      </c>
      <c r="E83" s="19">
        <f>D83-C83</f>
        <v>148900.7</v>
      </c>
      <c r="F83" s="25">
        <f>D83/C83*100</f>
        <v>3408.904444444445</v>
      </c>
      <c r="G83" s="10"/>
    </row>
    <row r="84" spans="1:7" ht="75" customHeight="1" outlineLevel="1">
      <c r="A84" s="20" t="s">
        <v>91</v>
      </c>
      <c r="B84" s="23" t="s">
        <v>121</v>
      </c>
      <c r="C84" s="21">
        <v>0</v>
      </c>
      <c r="D84" s="22">
        <v>153400.7</v>
      </c>
      <c r="E84" s="19">
        <f t="shared" si="1"/>
        <v>153400.7</v>
      </c>
      <c r="F84" s="25"/>
      <c r="G84" s="10"/>
    </row>
    <row r="85" spans="1:7" s="15" customFormat="1" ht="38.25" customHeight="1">
      <c r="A85" s="35" t="s">
        <v>122</v>
      </c>
      <c r="B85" s="42" t="s">
        <v>68</v>
      </c>
      <c r="C85" s="39">
        <v>463590.03</v>
      </c>
      <c r="D85" s="22">
        <f>D86+D87</f>
        <v>201463.401</v>
      </c>
      <c r="E85" s="39">
        <f t="shared" si="1"/>
        <v>-262126.62900000002</v>
      </c>
      <c r="F85" s="40">
        <f t="shared" si="0"/>
        <v>43.4572333231584</v>
      </c>
      <c r="G85" s="11"/>
    </row>
    <row r="86" spans="1:7" s="15" customFormat="1" ht="18.75" customHeight="1" outlineLevel="1">
      <c r="A86" s="49"/>
      <c r="B86" s="51" t="s">
        <v>55</v>
      </c>
      <c r="C86" s="12">
        <v>38906.4</v>
      </c>
      <c r="D86" s="18">
        <f>87086.701-15000</f>
        <v>72086.701</v>
      </c>
      <c r="E86" s="19">
        <f t="shared" si="1"/>
        <v>33180.301</v>
      </c>
      <c r="F86" s="25">
        <f t="shared" si="0"/>
        <v>185.28237256595315</v>
      </c>
      <c r="G86" s="11"/>
    </row>
    <row r="87" spans="1:7" s="15" customFormat="1" ht="21" customHeight="1" outlineLevel="1">
      <c r="A87" s="54"/>
      <c r="B87" s="51" t="s">
        <v>114</v>
      </c>
      <c r="C87" s="47">
        <v>407707</v>
      </c>
      <c r="D87" s="18">
        <f>135676.7-6300</f>
        <v>129376.70000000001</v>
      </c>
      <c r="E87" s="19">
        <f t="shared" si="1"/>
        <v>-278330.3</v>
      </c>
      <c r="F87" s="25">
        <f t="shared" si="0"/>
        <v>31.732763970204097</v>
      </c>
      <c r="G87" s="11"/>
    </row>
    <row r="88" spans="1:7" ht="39.75" customHeight="1">
      <c r="A88" s="35" t="s">
        <v>123</v>
      </c>
      <c r="B88" s="42" t="s">
        <v>61</v>
      </c>
      <c r="C88" s="39">
        <v>108084.066</v>
      </c>
      <c r="D88" s="22">
        <f>276900+15000+10000</f>
        <v>301900</v>
      </c>
      <c r="E88" s="39">
        <f t="shared" si="1"/>
        <v>193815.934</v>
      </c>
      <c r="F88" s="40">
        <f t="shared" si="0"/>
        <v>279.3196177501316</v>
      </c>
      <c r="G88" s="10"/>
    </row>
    <row r="89" spans="1:7" ht="18.75" customHeight="1">
      <c r="A89" s="55"/>
      <c r="B89" s="56" t="s">
        <v>10</v>
      </c>
      <c r="C89" s="39">
        <f>C22+C85+C88</f>
        <v>2344373.486</v>
      </c>
      <c r="D89" s="22">
        <f>D22+D85+D88+D84+D82</f>
        <v>3068012.9007900003</v>
      </c>
      <c r="E89" s="39">
        <f t="shared" si="1"/>
        <v>723639.4147900003</v>
      </c>
      <c r="F89" s="40">
        <f t="shared" si="0"/>
        <v>130.86707041823286</v>
      </c>
      <c r="G89" s="10"/>
    </row>
    <row r="90" spans="1:7" ht="33.75" customHeight="1" hidden="1">
      <c r="A90" s="57"/>
      <c r="B90" s="57" t="s">
        <v>69</v>
      </c>
      <c r="C90" s="58"/>
      <c r="D90" s="59">
        <f>D89-D88-D85</f>
        <v>2564649.4997900003</v>
      </c>
      <c r="E90" s="60"/>
      <c r="F90" s="60"/>
      <c r="G90" s="10"/>
    </row>
    <row r="91" spans="1:7" ht="30" customHeight="1" hidden="1">
      <c r="A91" s="57"/>
      <c r="B91" s="57" t="s">
        <v>74</v>
      </c>
      <c r="C91" s="58"/>
      <c r="D91" s="59">
        <v>2234248.74</v>
      </c>
      <c r="E91" s="60"/>
      <c r="F91" s="60"/>
      <c r="G91" s="10"/>
    </row>
    <row r="92" spans="1:7" ht="19.5" customHeight="1" hidden="1">
      <c r="A92" s="57"/>
      <c r="B92" s="57" t="s">
        <v>76</v>
      </c>
      <c r="C92" s="58"/>
      <c r="D92" s="59">
        <f>D91-D90</f>
        <v>-330400.75979000004</v>
      </c>
      <c r="E92" s="60"/>
      <c r="F92" s="60"/>
      <c r="G92" s="10"/>
    </row>
    <row r="93" spans="1:7" ht="18" customHeight="1" hidden="1">
      <c r="A93" s="35" t="s">
        <v>87</v>
      </c>
      <c r="B93" s="57" t="s">
        <v>75</v>
      </c>
      <c r="C93" s="58"/>
      <c r="D93" s="59">
        <f>D20-D89</f>
        <v>-0.0007900004275143147</v>
      </c>
      <c r="E93" s="60"/>
      <c r="F93" s="60"/>
      <c r="G93" s="10"/>
    </row>
    <row r="94" spans="1:7" ht="65.25" customHeight="1" hidden="1">
      <c r="A94" s="76" t="s">
        <v>111</v>
      </c>
      <c r="B94" s="76"/>
      <c r="C94" s="76"/>
      <c r="D94" s="76"/>
      <c r="E94" s="76"/>
      <c r="F94" s="76"/>
      <c r="G94" s="10"/>
    </row>
    <row r="95" spans="1:6" ht="48.75" customHeight="1">
      <c r="A95" s="61"/>
      <c r="B95" s="61"/>
      <c r="C95" s="62"/>
      <c r="D95" s="63"/>
      <c r="E95" s="63"/>
      <c r="F95" s="63"/>
    </row>
    <row r="96" spans="1:6" ht="41.25" customHeight="1">
      <c r="A96" s="75"/>
      <c r="B96" s="75"/>
      <c r="D96" s="17"/>
      <c r="E96" s="17"/>
      <c r="F96" s="17"/>
    </row>
    <row r="97" ht="39" customHeight="1">
      <c r="B97" s="26"/>
    </row>
    <row r="98" spans="4:6" ht="36" customHeight="1">
      <c r="D98" s="17"/>
      <c r="E98" s="17"/>
      <c r="F98" s="17"/>
    </row>
    <row r="99" ht="39" customHeight="1"/>
    <row r="100" ht="37.5" customHeight="1"/>
    <row r="101" ht="39" customHeight="1"/>
    <row r="102" spans="4:6" ht="34.5" customHeight="1">
      <c r="D102" s="17"/>
      <c r="E102" s="17"/>
      <c r="F102" s="17"/>
    </row>
    <row r="103" spans="4:6" ht="34.5" customHeight="1">
      <c r="D103" s="17"/>
      <c r="E103" s="17"/>
      <c r="F103" s="17"/>
    </row>
    <row r="104" spans="4:6" ht="36" customHeight="1">
      <c r="D104" s="17"/>
      <c r="E104" s="17"/>
      <c r="F104" s="17"/>
    </row>
  </sheetData>
  <sheetProtection/>
  <mergeCells count="14">
    <mergeCell ref="A96:B96"/>
    <mergeCell ref="A94:F94"/>
    <mergeCell ref="A22:B22"/>
    <mergeCell ref="A21:F21"/>
    <mergeCell ref="A11:F11"/>
    <mergeCell ref="A8:F8"/>
    <mergeCell ref="C9:C10"/>
    <mergeCell ref="A9:A10"/>
    <mergeCell ref="D9:D10"/>
    <mergeCell ref="B2:D2"/>
    <mergeCell ref="B3:D3"/>
    <mergeCell ref="B4:D4"/>
    <mergeCell ref="B6:D6"/>
    <mergeCell ref="B7:D7"/>
  </mergeCells>
  <printOptions/>
  <pageMargins left="0.984251968503937" right="0.1968503937007874" top="0.1968503937007874" bottom="0.2755905511811024" header="0.31496062992125984" footer="0.31496062992125984"/>
  <pageSetup horizontalDpi="600" verticalDpi="600" orientation="landscape" paperSize="9" r:id="rId1"/>
  <headerFooter differentFirst="1">
    <oddHeader>&amp;C&amp;P</oddHeader>
  </headerFooter>
  <rowBreaks count="1" manualBreakCount="1">
    <brk id="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12:K25"/>
  <sheetViews>
    <sheetView zoomScalePageLayoutView="0" workbookViewId="0" topLeftCell="A17">
      <selection activeCell="D18" sqref="D18"/>
    </sheetView>
  </sheetViews>
  <sheetFormatPr defaultColWidth="9.140625" defaultRowHeight="15"/>
  <cols>
    <col min="4" max="4" width="34.7109375" style="0" customWidth="1"/>
    <col min="5" max="5" width="16.00390625" style="0" customWidth="1"/>
    <col min="6" max="6" width="14.28125" style="0" customWidth="1"/>
    <col min="7" max="7" width="14.00390625" style="0" customWidth="1"/>
    <col min="8" max="8" width="12.28125" style="0" customWidth="1"/>
  </cols>
  <sheetData>
    <row r="12" spans="5:8" ht="15">
      <c r="E12" s="4">
        <v>2012</v>
      </c>
      <c r="F12" s="4">
        <v>2013</v>
      </c>
      <c r="G12" s="4">
        <v>2014</v>
      </c>
      <c r="H12" s="4">
        <v>2015</v>
      </c>
    </row>
    <row r="13" spans="4:8" ht="38.25" customHeight="1">
      <c r="D13" s="6" t="s">
        <v>50</v>
      </c>
      <c r="E13" s="5" t="e">
        <f>E14+E21+E22</f>
        <v>#REF!</v>
      </c>
      <c r="F13" s="3"/>
      <c r="G13" s="3"/>
      <c r="H13" s="3"/>
    </row>
    <row r="14" spans="4:11" ht="94.5">
      <c r="D14" s="6" t="s">
        <v>45</v>
      </c>
      <c r="E14" s="5" t="e">
        <f>E15+E16+E17</f>
        <v>#REF!</v>
      </c>
      <c r="F14" s="5" t="e">
        <f>F15+F16+F17</f>
        <v>#REF!</v>
      </c>
      <c r="G14" s="5" t="e">
        <f>G15+G16+G17</f>
        <v>#REF!</v>
      </c>
      <c r="H14" s="5">
        <f>H15+H16+H17</f>
        <v>0</v>
      </c>
      <c r="I14" s="3"/>
      <c r="J14" s="3"/>
      <c r="K14" s="3"/>
    </row>
    <row r="15" spans="4:11" ht="24.75" customHeight="1">
      <c r="D15" s="1" t="s">
        <v>46</v>
      </c>
      <c r="E15" s="3">
        <f>Лист1!D54</f>
        <v>379794.28</v>
      </c>
      <c r="F15" s="3" t="e">
        <f>Лист1!#REF!</f>
        <v>#REF!</v>
      </c>
      <c r="G15" s="3" t="e">
        <f>Лист1!#REF!</f>
        <v>#REF!</v>
      </c>
      <c r="H15" s="3"/>
      <c r="I15" s="3"/>
      <c r="J15" s="3"/>
      <c r="K15" s="3"/>
    </row>
    <row r="16" spans="4:11" ht="31.5">
      <c r="D16" s="1" t="s">
        <v>47</v>
      </c>
      <c r="E16" s="3">
        <f>Лист1!D71</f>
        <v>426008.41679</v>
      </c>
      <c r="F16" s="3" t="e">
        <f>Лист1!#REF!</f>
        <v>#REF!</v>
      </c>
      <c r="G16" s="3" t="e">
        <f>Лист1!#REF!</f>
        <v>#REF!</v>
      </c>
      <c r="H16" s="3"/>
      <c r="I16" s="3"/>
      <c r="J16" s="3"/>
      <c r="K16" s="3"/>
    </row>
    <row r="17" spans="4:11" ht="31.5">
      <c r="D17" s="1" t="s">
        <v>48</v>
      </c>
      <c r="E17" s="3" t="e">
        <f>E18+E19+E20</f>
        <v>#REF!</v>
      </c>
      <c r="F17" s="3"/>
      <c r="G17" s="3"/>
      <c r="H17" s="3"/>
      <c r="I17" s="3"/>
      <c r="J17" s="3"/>
      <c r="K17" s="3"/>
    </row>
    <row r="18" spans="4:11" ht="96" customHeight="1">
      <c r="D18" s="1" t="s">
        <v>38</v>
      </c>
      <c r="E18" s="3" t="e">
        <f>Лист1!#REF!</f>
        <v>#REF!</v>
      </c>
      <c r="F18" s="3"/>
      <c r="G18" s="3"/>
      <c r="H18" s="3"/>
      <c r="I18" s="3"/>
      <c r="J18" s="3"/>
      <c r="K18" s="3"/>
    </row>
    <row r="19" spans="4:11" ht="86.25" customHeight="1">
      <c r="D19" s="1" t="s">
        <v>39</v>
      </c>
      <c r="E19" s="3" t="e">
        <f>Лист1!#REF!</f>
        <v>#REF!</v>
      </c>
      <c r="F19" s="3"/>
      <c r="G19" s="3"/>
      <c r="H19" s="3"/>
      <c r="I19" s="3"/>
      <c r="J19" s="3"/>
      <c r="K19" s="3"/>
    </row>
    <row r="20" spans="4:11" ht="69.75" customHeight="1">
      <c r="D20" s="1" t="s">
        <v>32</v>
      </c>
      <c r="E20" s="3" t="e">
        <f>Лист1!#REF!</f>
        <v>#REF!</v>
      </c>
      <c r="F20" s="3"/>
      <c r="G20" s="3"/>
      <c r="H20" s="3"/>
      <c r="I20" s="3"/>
      <c r="J20" s="3"/>
      <c r="K20" s="3"/>
    </row>
    <row r="21" spans="4:11" ht="47.25">
      <c r="D21" s="6" t="s">
        <v>51</v>
      </c>
      <c r="E21" s="3">
        <v>0</v>
      </c>
      <c r="F21" s="3"/>
      <c r="G21" s="3"/>
      <c r="H21" s="3"/>
      <c r="I21" s="3"/>
      <c r="J21" s="3"/>
      <c r="K21" s="3"/>
    </row>
    <row r="22" spans="4:11" ht="94.5">
      <c r="D22" s="7" t="s">
        <v>49</v>
      </c>
      <c r="E22" s="5">
        <f>E23+E24+E25</f>
        <v>20000</v>
      </c>
      <c r="F22" s="3"/>
      <c r="G22" s="3"/>
      <c r="H22" s="3"/>
      <c r="I22" s="3"/>
      <c r="J22" s="3"/>
      <c r="K22" s="3"/>
    </row>
    <row r="23" spans="4:11" ht="47.25">
      <c r="D23" s="1" t="s">
        <v>37</v>
      </c>
      <c r="E23" s="3">
        <v>5000</v>
      </c>
      <c r="F23" s="3"/>
      <c r="G23" s="3"/>
      <c r="H23" s="3"/>
      <c r="I23" s="3"/>
      <c r="J23" s="3"/>
      <c r="K23" s="3"/>
    </row>
    <row r="24" spans="4:11" ht="31.5">
      <c r="D24" s="1" t="s">
        <v>27</v>
      </c>
      <c r="E24" s="3">
        <v>5000</v>
      </c>
      <c r="F24" s="3"/>
      <c r="G24" s="3"/>
      <c r="H24" s="3"/>
      <c r="I24" s="3"/>
      <c r="J24" s="3"/>
      <c r="K24" s="3"/>
    </row>
    <row r="25" spans="4:11" ht="63">
      <c r="D25" s="1" t="s">
        <v>28</v>
      </c>
      <c r="E25" s="3">
        <v>10000</v>
      </c>
      <c r="F25" s="3"/>
      <c r="G25" s="3"/>
      <c r="H25" s="3"/>
      <c r="I25" s="3"/>
      <c r="J25" s="3"/>
      <c r="K25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5:H19"/>
  <sheetViews>
    <sheetView zoomScalePageLayoutView="0" workbookViewId="0" topLeftCell="A1">
      <selection activeCell="D11" sqref="D11"/>
    </sheetView>
  </sheetViews>
  <sheetFormatPr defaultColWidth="9.140625" defaultRowHeight="15"/>
  <cols>
    <col min="4" max="4" width="28.140625" style="0" customWidth="1"/>
    <col min="5" max="5" width="17.421875" style="0" customWidth="1"/>
    <col min="6" max="6" width="15.7109375" style="0" customWidth="1"/>
    <col min="7" max="7" width="14.8515625" style="0" customWidth="1"/>
    <col min="8" max="8" width="17.57421875" style="0" customWidth="1"/>
  </cols>
  <sheetData>
    <row r="5" spans="4:8" ht="15">
      <c r="D5" s="3"/>
      <c r="E5" s="3">
        <v>2012</v>
      </c>
      <c r="F5" s="3">
        <v>2013</v>
      </c>
      <c r="G5" s="3">
        <v>2014</v>
      </c>
      <c r="H5" s="3">
        <v>2015</v>
      </c>
    </row>
    <row r="6" spans="4:8" ht="15">
      <c r="D6" s="3"/>
      <c r="E6" s="3"/>
      <c r="F6" s="3"/>
      <c r="G6" s="3"/>
      <c r="H6" s="3"/>
    </row>
    <row r="7" spans="4:8" ht="94.5">
      <c r="D7" s="8" t="s">
        <v>54</v>
      </c>
      <c r="E7" s="5" t="e">
        <f>E8+E9+E10+E11</f>
        <v>#REF!</v>
      </c>
      <c r="F7" s="3"/>
      <c r="G7" s="3"/>
      <c r="H7" s="3"/>
    </row>
    <row r="8" spans="4:8" ht="34.5" customHeight="1">
      <c r="D8" s="2" t="s">
        <v>53</v>
      </c>
      <c r="E8" s="3">
        <f>Лист1!D66</f>
        <v>162421</v>
      </c>
      <c r="F8" s="3"/>
      <c r="G8" s="3"/>
      <c r="H8" s="3"/>
    </row>
    <row r="9" spans="4:8" ht="15.75">
      <c r="D9" s="2" t="s">
        <v>52</v>
      </c>
      <c r="E9" s="3" t="e">
        <f>Лист1!#REF!</f>
        <v>#REF!</v>
      </c>
      <c r="F9" s="3"/>
      <c r="G9" s="3"/>
      <c r="H9" s="3"/>
    </row>
    <row r="10" spans="4:8" ht="141.75">
      <c r="D10" s="2" t="s">
        <v>36</v>
      </c>
      <c r="E10" s="3">
        <f>Лист1!D74</f>
        <v>445.3</v>
      </c>
      <c r="F10" s="3"/>
      <c r="G10" s="3"/>
      <c r="H10" s="3"/>
    </row>
    <row r="11" spans="4:8" ht="31.5">
      <c r="D11" s="2" t="s">
        <v>25</v>
      </c>
      <c r="E11" s="3" t="e">
        <f>E12+E13+E14+E15+E16+E17+E18+E19</f>
        <v>#REF!</v>
      </c>
      <c r="F11" s="3"/>
      <c r="G11" s="3"/>
      <c r="H11" s="3"/>
    </row>
    <row r="12" spans="4:8" ht="38.25" customHeight="1">
      <c r="D12" s="1" t="s">
        <v>26</v>
      </c>
      <c r="E12" s="3">
        <f>Лист1!D41</f>
        <v>27096.62763</v>
      </c>
      <c r="F12" s="3"/>
      <c r="G12" s="3"/>
      <c r="H12" s="3"/>
    </row>
    <row r="13" spans="4:8" ht="97.5" customHeight="1">
      <c r="D13" s="1" t="s">
        <v>41</v>
      </c>
      <c r="E13" s="3" t="e">
        <f>Лист1!#REF!</f>
        <v>#REF!</v>
      </c>
      <c r="F13" s="3"/>
      <c r="G13" s="3"/>
      <c r="H13" s="3"/>
    </row>
    <row r="14" spans="4:8" ht="126">
      <c r="D14" s="1" t="s">
        <v>42</v>
      </c>
      <c r="E14" s="3" t="e">
        <f>Лист1!#REF!</f>
        <v>#REF!</v>
      </c>
      <c r="F14" s="3"/>
      <c r="G14" s="3"/>
      <c r="H14" s="3"/>
    </row>
    <row r="15" spans="4:8" ht="31.5">
      <c r="D15" s="1" t="s">
        <v>35</v>
      </c>
      <c r="E15" s="3" t="e">
        <f>Лист1!#REF!</f>
        <v>#REF!</v>
      </c>
      <c r="F15" s="3"/>
      <c r="G15" s="3"/>
      <c r="H15" s="3"/>
    </row>
    <row r="16" spans="4:8" ht="157.5">
      <c r="D16" s="1" t="s">
        <v>17</v>
      </c>
      <c r="E16" s="3" t="e">
        <f>Лист1!#REF!</f>
        <v>#REF!</v>
      </c>
      <c r="F16" s="3"/>
      <c r="G16" s="3"/>
      <c r="H16" s="3"/>
    </row>
    <row r="17" spans="4:8" ht="134.25" customHeight="1">
      <c r="D17" s="1" t="s">
        <v>43</v>
      </c>
      <c r="E17" s="3">
        <f>Лист1!D46</f>
        <v>5000</v>
      </c>
      <c r="F17" s="3"/>
      <c r="G17" s="3"/>
      <c r="H17" s="3"/>
    </row>
    <row r="18" spans="4:8" ht="110.25">
      <c r="D18" s="1" t="s">
        <v>40</v>
      </c>
      <c r="E18" s="3" t="e">
        <f>Лист1!#REF!</f>
        <v>#REF!</v>
      </c>
      <c r="F18" s="3"/>
      <c r="G18" s="3"/>
      <c r="H18" s="3"/>
    </row>
    <row r="19" spans="4:8" ht="78.75">
      <c r="D19" s="1" t="s">
        <v>44</v>
      </c>
      <c r="E19" s="3">
        <f>Лист1!D45</f>
        <v>0</v>
      </c>
      <c r="F19" s="3"/>
      <c r="G19" s="3"/>
      <c r="H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6:G9"/>
  <sheetViews>
    <sheetView zoomScalePageLayoutView="0" workbookViewId="0" topLeftCell="A1">
      <selection activeCell="E14" sqref="E14"/>
    </sheetView>
  </sheetViews>
  <sheetFormatPr defaultColWidth="9.140625" defaultRowHeight="15"/>
  <cols>
    <col min="3" max="3" width="27.8515625" style="0" customWidth="1"/>
    <col min="4" max="4" width="16.28125" style="0" customWidth="1"/>
    <col min="5" max="5" width="13.00390625" style="0" customWidth="1"/>
    <col min="6" max="6" width="13.8515625" style="0" customWidth="1"/>
    <col min="7" max="7" width="14.140625" style="0" customWidth="1"/>
  </cols>
  <sheetData>
    <row r="6" spans="4:7" ht="15">
      <c r="D6" s="3">
        <v>2012</v>
      </c>
      <c r="E6" s="3">
        <v>2013</v>
      </c>
      <c r="F6" s="3">
        <v>2014</v>
      </c>
      <c r="G6" s="3">
        <v>2015</v>
      </c>
    </row>
    <row r="7" spans="4:7" ht="15">
      <c r="D7" s="9" t="e">
        <f>D8+D9</f>
        <v>#REF!</v>
      </c>
      <c r="E7" s="9"/>
      <c r="F7" s="9"/>
      <c r="G7" s="9"/>
    </row>
    <row r="8" spans="3:4" ht="63">
      <c r="C8" s="2" t="s">
        <v>15</v>
      </c>
      <c r="D8" t="e">
        <f>Лист1!D23-Лист1!#REF!-Лист1!#REF!-Лист1!#REF!</f>
        <v>#REF!</v>
      </c>
    </row>
    <row r="9" ht="15.75">
      <c r="C9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Каравашкин</dc:creator>
  <cp:keywords/>
  <dc:description/>
  <cp:lastModifiedBy>Воловая Е.В.</cp:lastModifiedBy>
  <cp:lastPrinted>2013-01-17T10:59:11Z</cp:lastPrinted>
  <dcterms:created xsi:type="dcterms:W3CDTF">2010-06-24T07:12:47Z</dcterms:created>
  <dcterms:modified xsi:type="dcterms:W3CDTF">2013-01-18T13:16:06Z</dcterms:modified>
  <cp:category/>
  <cp:version/>
  <cp:contentType/>
  <cp:contentStatus/>
</cp:coreProperties>
</file>